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<sst xmlns="http://schemas.openxmlformats.org/spreadsheetml/2006/main" count="75">
  <si>
    <t>主持人</t>
  </si>
  <si>
    <t>材料文书</t>
  </si>
  <si>
    <t>项目完成</t>
  </si>
  <si>
    <t>项目创新</t>
  </si>
  <si>
    <t>团队风采</t>
  </si>
  <si>
    <t>外宣</t>
  </si>
  <si>
    <t>截至2018/9/24/24：00的阅读和点赞</t>
  </si>
  <si>
    <t>中期考核</t>
  </si>
  <si>
    <t>筑梦</t>
  </si>
  <si>
    <t>最终分数</t>
  </si>
  <si>
    <t>陈暖淼</t>
  </si>
  <si>
    <t>40，4</t>
  </si>
  <si>
    <t>程天扬</t>
  </si>
  <si>
    <t>145，4</t>
  </si>
  <si>
    <t>李静</t>
  </si>
  <si>
    <t>35，3</t>
  </si>
  <si>
    <t>易乐怡</t>
  </si>
  <si>
    <t>137，3</t>
  </si>
  <si>
    <t>苏颖</t>
  </si>
  <si>
    <t>33，1</t>
  </si>
  <si>
    <t>舒欣然</t>
  </si>
  <si>
    <t>50，6</t>
  </si>
  <si>
    <t>肖琴</t>
  </si>
  <si>
    <t>67，2</t>
  </si>
  <si>
    <t>王如意</t>
  </si>
  <si>
    <t>15，0</t>
  </si>
  <si>
    <t>徐艺文</t>
  </si>
  <si>
    <t>14，0</t>
  </si>
  <si>
    <t>杨璐</t>
  </si>
  <si>
    <t>112，3</t>
  </si>
  <si>
    <t>赵雪倩</t>
  </si>
  <si>
    <t>25，0</t>
  </si>
  <si>
    <t>马国瑞</t>
  </si>
  <si>
    <t>82，6</t>
  </si>
  <si>
    <t>何芳蝶</t>
  </si>
  <si>
    <t>28，2</t>
  </si>
  <si>
    <t>尹凌晓</t>
  </si>
  <si>
    <t>24，1</t>
  </si>
  <si>
    <t>廖小慧</t>
  </si>
  <si>
    <t>39，4</t>
  </si>
  <si>
    <t>吴亚男</t>
  </si>
  <si>
    <t>倪培植</t>
  </si>
  <si>
    <t>22，1</t>
  </si>
  <si>
    <t>周宁娟</t>
  </si>
  <si>
    <t>88，7</t>
  </si>
  <si>
    <t>闫艺</t>
  </si>
  <si>
    <t>马诗又</t>
  </si>
  <si>
    <t>18，1</t>
  </si>
  <si>
    <t>李琬琪</t>
  </si>
  <si>
    <t>17，1</t>
  </si>
  <si>
    <t>杨茜茜</t>
  </si>
  <si>
    <t>29，2</t>
  </si>
  <si>
    <r>
      <t>说明：</t>
    </r>
    <r>
      <rPr>
        <sz val="11"/>
        <color rgb="FFFF0000"/>
        <rFont val="宋体"/>
        <charset val="134"/>
        <scheme val="minor"/>
      </rPr>
      <t>前四项得分为现场三位评委打分之和，在最终求和时除以了3                               最终得分=(B*0.2+C*0.15+D*0.2+E*0.2)/3+F*0.1+H*0.1+J*0.05                                       其中，外宣得分根据院公众号推文截至2018年9月24日24时推文阅读量和点赞情况（G列统计数据）给出，有两支团队仅向中青校园投稿故外宣得分为50分；阅读量超过100的团队无论数据超过多少仅计100分。</t>
    </r>
  </si>
  <si>
    <t>第一组</t>
  </si>
  <si>
    <t>第二组</t>
  </si>
  <si>
    <t>75.38</t>
  </si>
  <si>
    <t>77.33</t>
  </si>
  <si>
    <t>74.87</t>
  </si>
  <si>
    <t>77.07</t>
  </si>
  <si>
    <t>73.68</t>
  </si>
  <si>
    <t>76.30</t>
  </si>
  <si>
    <t>73.50</t>
  </si>
  <si>
    <t>76.20</t>
  </si>
  <si>
    <t>73.47</t>
  </si>
  <si>
    <t>73.30</t>
  </si>
  <si>
    <t>75.63</t>
  </si>
  <si>
    <t>73.18</t>
  </si>
  <si>
    <t>73.15</t>
  </si>
  <si>
    <t>74.98</t>
  </si>
  <si>
    <t>72.60</t>
  </si>
  <si>
    <t>74.50</t>
  </si>
  <si>
    <t>71.47</t>
  </si>
  <si>
    <t>74.47</t>
  </si>
  <si>
    <t>70.33</t>
  </si>
  <si>
    <t>71.57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</si>
</sst>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9" borderId="5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16" fillId="8" borderId="2" applyNumberFormat="0" applyAlignment="0" applyProtection="0">
      <alignment vertical="center"/>
    </xf>
    <xf numFmtId="0" fontId="12" fillId="17" borderId="6" applyNumberForma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49" fontId="0" fillId="0" borderId="1" xfId="0" applyNumberFormat="1" applyFill="1" applyBorder="1">
      <alignment vertical="center"/>
    </xf>
    <xf numFmtId="49" fontId="0" fillId="0" borderId="1" xfId="0" applyNumberFormat="1" applyBorder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176" fontId="1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workbookViewId="0">
      <pane xSplit="1" topLeftCell="B1" activePane="topRight" state="frozen"/>
      <selection/>
      <selection pane="topRight" activeCell="N9" sqref="N9"/>
    </sheetView>
  </sheetViews>
  <sheetFormatPr defaultColWidth="9" defaultRowHeight="13.5"/>
  <cols>
    <col min="1" max="6" width="8.725" customWidth="1"/>
    <col min="7" max="7" width="9" customWidth="1"/>
    <col min="8" max="9" width="8.725" customWidth="1"/>
    <col min="10" max="10" width="9" style="8"/>
  </cols>
  <sheetData>
    <row r="1" s="6" customFormat="1" ht="81" customHeight="1" spans="1:10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12" t="s">
        <v>9</v>
      </c>
    </row>
    <row r="2" spans="1:10">
      <c r="A2" s="2" t="s">
        <v>10</v>
      </c>
      <c r="B2" s="2">
        <f>SUM(90,90,98)</f>
        <v>278</v>
      </c>
      <c r="C2" s="2">
        <f>SUM(94,90,90)</f>
        <v>274</v>
      </c>
      <c r="D2" s="2">
        <f>SUM(90,93,95)</f>
        <v>278</v>
      </c>
      <c r="E2" s="2">
        <f>SUM(96,91,95)</f>
        <v>282</v>
      </c>
      <c r="F2" s="2">
        <v>75</v>
      </c>
      <c r="G2" s="2" t="s">
        <v>11</v>
      </c>
      <c r="H2" s="2">
        <v>100</v>
      </c>
      <c r="I2" s="2">
        <v>100</v>
      </c>
      <c r="J2" s="3">
        <f>(B:B*0.2+C:C*0.15+D:D*0.2+E:E*0.2)/3+F2*0.1+H2*0.1+I2*0.05</f>
        <v>92.0666666666667</v>
      </c>
    </row>
    <row r="3" spans="1:10">
      <c r="A3" s="2" t="s">
        <v>12</v>
      </c>
      <c r="B3" s="2">
        <f>SUM(89,89,85)</f>
        <v>263</v>
      </c>
      <c r="C3" s="2">
        <f>SUM(90,90,85)</f>
        <v>265</v>
      </c>
      <c r="D3" s="2">
        <f>SUM(90,87,85)</f>
        <v>262</v>
      </c>
      <c r="E3" s="2">
        <f>SUM(95,92,95)</f>
        <v>282</v>
      </c>
      <c r="F3" s="2">
        <v>100</v>
      </c>
      <c r="G3" s="2" t="s">
        <v>13</v>
      </c>
      <c r="H3" s="2">
        <v>100</v>
      </c>
      <c r="I3" s="2">
        <v>100</v>
      </c>
      <c r="J3" s="3">
        <f t="shared" ref="J3:J23" si="0">(B:B*0.2+C:C*0.15+D:D*0.2+E:E*0.2)/3+F3*0.1+H3*0.1+I3*0.05</f>
        <v>92.05</v>
      </c>
    </row>
    <row r="4" spans="1:10">
      <c r="A4" s="2" t="s">
        <v>14</v>
      </c>
      <c r="B4" s="2">
        <f>SUM(90,94,94)</f>
        <v>278</v>
      </c>
      <c r="C4" s="2">
        <f>SUM(85,93,94)</f>
        <v>272</v>
      </c>
      <c r="D4" s="2">
        <f>SUM(90,94,96)</f>
        <v>280</v>
      </c>
      <c r="E4" s="2">
        <f>SUM(95,95,98)</f>
        <v>288</v>
      </c>
      <c r="F4" s="2">
        <v>70</v>
      </c>
      <c r="G4" s="2" t="s">
        <v>15</v>
      </c>
      <c r="H4" s="2">
        <v>100</v>
      </c>
      <c r="I4" s="2">
        <v>100</v>
      </c>
      <c r="J4" s="3">
        <f t="shared" si="0"/>
        <v>92</v>
      </c>
    </row>
    <row r="5" spans="1:10">
      <c r="A5" s="2" t="s">
        <v>16</v>
      </c>
      <c r="B5" s="2">
        <f>SUM(86,86,85)</f>
        <v>257</v>
      </c>
      <c r="C5" s="2">
        <f>SUM(90,89,85)</f>
        <v>264</v>
      </c>
      <c r="D5" s="2">
        <f>SUM(90,92,85)</f>
        <v>267</v>
      </c>
      <c r="E5" s="2">
        <f>SUM(95,91,90)</f>
        <v>276</v>
      </c>
      <c r="F5" s="2">
        <v>100</v>
      </c>
      <c r="G5" s="2" t="s">
        <v>17</v>
      </c>
      <c r="H5" s="2">
        <v>100</v>
      </c>
      <c r="I5" s="2">
        <v>100</v>
      </c>
      <c r="J5" s="3">
        <f t="shared" si="0"/>
        <v>91.5333333333333</v>
      </c>
    </row>
    <row r="6" spans="1:10">
      <c r="A6" s="2" t="s">
        <v>18</v>
      </c>
      <c r="B6" s="2">
        <f>SUM(85,95,92)</f>
        <v>272</v>
      </c>
      <c r="C6" s="2">
        <f>SUM(90,94,90)</f>
        <v>274</v>
      </c>
      <c r="D6" s="2">
        <f>SUM(90,93,90)</f>
        <v>273</v>
      </c>
      <c r="E6" s="2">
        <f>SUM(95,95,94)</f>
        <v>284</v>
      </c>
      <c r="F6" s="2">
        <v>70</v>
      </c>
      <c r="G6" s="2" t="s">
        <v>19</v>
      </c>
      <c r="H6" s="2">
        <v>100</v>
      </c>
      <c r="I6" s="2">
        <v>100</v>
      </c>
      <c r="J6" s="3">
        <f t="shared" si="0"/>
        <v>90.9666666666667</v>
      </c>
    </row>
    <row r="7" spans="1:10">
      <c r="A7" s="2" t="s">
        <v>20</v>
      </c>
      <c r="B7" s="2">
        <f>SUM(70,93,90)</f>
        <v>253</v>
      </c>
      <c r="C7" s="2">
        <f>SUM(90,94,92)</f>
        <v>276</v>
      </c>
      <c r="D7" s="2">
        <f>SUM(90,94,92)</f>
        <v>276</v>
      </c>
      <c r="E7" s="2">
        <f>SUM(95,95,96)</f>
        <v>286</v>
      </c>
      <c r="F7" s="2">
        <v>75</v>
      </c>
      <c r="G7" s="2" t="s">
        <v>21</v>
      </c>
      <c r="H7" s="2">
        <v>100</v>
      </c>
      <c r="I7" s="2">
        <v>100</v>
      </c>
      <c r="J7" s="3">
        <f t="shared" si="0"/>
        <v>90.6333333333333</v>
      </c>
    </row>
    <row r="8" spans="1:10">
      <c r="A8" s="2" t="s">
        <v>22</v>
      </c>
      <c r="B8" s="2">
        <f>SUM(90,90,80)</f>
        <v>260</v>
      </c>
      <c r="C8" s="2">
        <f>SUM(90,93,90)</f>
        <v>273</v>
      </c>
      <c r="D8" s="2">
        <f>SUM(90,90,85)</f>
        <v>265</v>
      </c>
      <c r="E8" s="2">
        <f>SUM(94,94,92)</f>
        <v>280</v>
      </c>
      <c r="F8" s="2">
        <v>80</v>
      </c>
      <c r="G8" s="2" t="s">
        <v>23</v>
      </c>
      <c r="H8" s="2">
        <v>100</v>
      </c>
      <c r="I8" s="2">
        <v>100</v>
      </c>
      <c r="J8" s="3">
        <f t="shared" si="0"/>
        <v>90.3166666666667</v>
      </c>
    </row>
    <row r="9" spans="1:10">
      <c r="A9" s="2" t="s">
        <v>24</v>
      </c>
      <c r="B9" s="2">
        <f>SUM(90,92,94)</f>
        <v>276</v>
      </c>
      <c r="C9" s="2">
        <f>SUM(85,93,94)</f>
        <v>272</v>
      </c>
      <c r="D9" s="2">
        <f>SUM(91,93,90)</f>
        <v>274</v>
      </c>
      <c r="E9" s="2">
        <f>SUM(95,94,95)</f>
        <v>284</v>
      </c>
      <c r="F9" s="2">
        <v>60</v>
      </c>
      <c r="G9" s="2" t="s">
        <v>25</v>
      </c>
      <c r="H9" s="2">
        <v>100</v>
      </c>
      <c r="I9" s="2">
        <v>100</v>
      </c>
      <c r="J9" s="3">
        <f t="shared" si="0"/>
        <v>90.2</v>
      </c>
    </row>
    <row r="10" spans="1:10">
      <c r="A10" s="2" t="s">
        <v>26</v>
      </c>
      <c r="B10" s="2">
        <f>SUM(90,91,93)</f>
        <v>274</v>
      </c>
      <c r="C10" s="2">
        <f>SUM(85,94,93)</f>
        <v>272</v>
      </c>
      <c r="D10" s="2">
        <f>SUM(90,94,94)</f>
        <v>278</v>
      </c>
      <c r="E10" s="2">
        <f>SUM(95,91,96)</f>
        <v>282</v>
      </c>
      <c r="F10" s="2">
        <v>60</v>
      </c>
      <c r="G10" s="2" t="s">
        <v>27</v>
      </c>
      <c r="H10" s="2">
        <v>100</v>
      </c>
      <c r="I10" s="2">
        <v>100</v>
      </c>
      <c r="J10" s="3">
        <f t="shared" si="0"/>
        <v>90.2</v>
      </c>
    </row>
    <row r="11" spans="1:10">
      <c r="A11" s="2" t="s">
        <v>28</v>
      </c>
      <c r="B11" s="2">
        <f>SUM(92,85,85)</f>
        <v>262</v>
      </c>
      <c r="C11" s="2">
        <f>SUM(90,83,85)</f>
        <v>258</v>
      </c>
      <c r="D11" s="2">
        <f>SUM(88,88,85)</f>
        <v>261</v>
      </c>
      <c r="E11" s="2">
        <f>SUM(88,88,85)</f>
        <v>261</v>
      </c>
      <c r="F11" s="2">
        <v>100</v>
      </c>
      <c r="G11" s="2" t="s">
        <v>29</v>
      </c>
      <c r="H11" s="2">
        <v>100</v>
      </c>
      <c r="I11" s="2">
        <v>100</v>
      </c>
      <c r="J11" s="3">
        <f t="shared" si="0"/>
        <v>90.1666666666667</v>
      </c>
    </row>
    <row r="12" spans="1:10">
      <c r="A12" s="2" t="s">
        <v>30</v>
      </c>
      <c r="B12" s="2">
        <f>SUM(80,94,91)</f>
        <v>265</v>
      </c>
      <c r="C12" s="2">
        <f>SUM(85,95,92)</f>
        <v>272</v>
      </c>
      <c r="D12" s="2">
        <f>SUM(90,93,91)</f>
        <v>274</v>
      </c>
      <c r="E12" s="2">
        <f>SUM(95,94,95)</f>
        <v>284</v>
      </c>
      <c r="F12" s="2">
        <v>65</v>
      </c>
      <c r="G12" s="2" t="s">
        <v>31</v>
      </c>
      <c r="H12" s="2">
        <v>100</v>
      </c>
      <c r="I12" s="2">
        <v>100</v>
      </c>
      <c r="J12" s="3">
        <f t="shared" si="0"/>
        <v>89.9666666666667</v>
      </c>
    </row>
    <row r="13" spans="1:10">
      <c r="A13" s="2" t="s">
        <v>32</v>
      </c>
      <c r="B13" s="2">
        <f>SUM(88,88,87)</f>
        <v>263</v>
      </c>
      <c r="C13" s="2">
        <f>SUM(88,88,87)</f>
        <v>263</v>
      </c>
      <c r="D13" s="2">
        <f>SUM(85,85,87)</f>
        <v>257</v>
      </c>
      <c r="E13" s="2">
        <f>SUM(88,88,87)</f>
        <v>263</v>
      </c>
      <c r="F13" s="2">
        <v>85</v>
      </c>
      <c r="G13" s="2" t="s">
        <v>33</v>
      </c>
      <c r="H13" s="2">
        <v>100</v>
      </c>
      <c r="I13" s="2">
        <v>100</v>
      </c>
      <c r="J13" s="3">
        <f t="shared" si="0"/>
        <v>88.85</v>
      </c>
    </row>
    <row r="14" spans="1:10">
      <c r="A14" s="2" t="s">
        <v>34</v>
      </c>
      <c r="B14" s="2">
        <f>SUM(80,90,90)</f>
        <v>260</v>
      </c>
      <c r="C14" s="2">
        <f>SUM(90,90,90)</f>
        <v>270</v>
      </c>
      <c r="D14" s="2">
        <f>SUM(91,94,85)</f>
        <v>270</v>
      </c>
      <c r="E14" s="2">
        <f>SUM(94,93,90)</f>
        <v>277</v>
      </c>
      <c r="F14" s="2">
        <v>65</v>
      </c>
      <c r="G14" s="2" t="s">
        <v>35</v>
      </c>
      <c r="H14" s="2">
        <v>100</v>
      </c>
      <c r="I14" s="2">
        <v>100</v>
      </c>
      <c r="J14" s="3">
        <f t="shared" si="0"/>
        <v>88.8</v>
      </c>
    </row>
    <row r="15" spans="1:10">
      <c r="A15" s="2" t="s">
        <v>36</v>
      </c>
      <c r="B15" s="2">
        <f>SUM(85,85,90)</f>
        <v>260</v>
      </c>
      <c r="C15" s="2">
        <f>SUM(90,85,90)</f>
        <v>265</v>
      </c>
      <c r="D15" s="2">
        <f>SUM(90,86,90)</f>
        <v>266</v>
      </c>
      <c r="E15" s="2">
        <f>SUM(92,91,90)</f>
        <v>273</v>
      </c>
      <c r="F15" s="2">
        <v>65</v>
      </c>
      <c r="G15" s="2" t="s">
        <v>37</v>
      </c>
      <c r="H15" s="2">
        <v>100</v>
      </c>
      <c r="I15" s="2">
        <v>100</v>
      </c>
      <c r="J15" s="3">
        <f t="shared" si="0"/>
        <v>88.0166666666667</v>
      </c>
    </row>
    <row r="16" spans="1:10">
      <c r="A16" s="2" t="s">
        <v>38</v>
      </c>
      <c r="B16" s="2">
        <f>SUM(90,90,88)</f>
        <v>268</v>
      </c>
      <c r="C16" s="2">
        <f>SUM(85,85,88)</f>
        <v>258</v>
      </c>
      <c r="D16" s="2">
        <f>SUM(88,88,88)</f>
        <v>264</v>
      </c>
      <c r="E16" s="2">
        <f>SUM(88,88,88)</f>
        <v>264</v>
      </c>
      <c r="F16" s="2">
        <v>70</v>
      </c>
      <c r="G16" s="2" t="s">
        <v>39</v>
      </c>
      <c r="H16" s="2">
        <v>100</v>
      </c>
      <c r="I16" s="2">
        <v>100</v>
      </c>
      <c r="J16" s="3">
        <f t="shared" si="0"/>
        <v>87.9666666666667</v>
      </c>
    </row>
    <row r="17" spans="1:10">
      <c r="A17" s="2" t="s">
        <v>40</v>
      </c>
      <c r="B17" s="2">
        <f>SUM(70,92,93)</f>
        <v>255</v>
      </c>
      <c r="C17" s="2">
        <f>SUM(90,91,93)</f>
        <v>274</v>
      </c>
      <c r="D17" s="2">
        <f>SUM(90,93,92)</f>
        <v>275</v>
      </c>
      <c r="E17" s="2">
        <f>SUM(95,92,95)</f>
        <v>282</v>
      </c>
      <c r="F17" s="2">
        <v>50</v>
      </c>
      <c r="G17" s="2"/>
      <c r="H17" s="2">
        <v>100</v>
      </c>
      <c r="I17" s="2">
        <v>100</v>
      </c>
      <c r="J17" s="3">
        <f t="shared" si="0"/>
        <v>87.8333333333333</v>
      </c>
    </row>
    <row r="18" spans="1:10">
      <c r="A18" s="2" t="s">
        <v>41</v>
      </c>
      <c r="B18" s="2">
        <f>SUM(84,84,90)</f>
        <v>258</v>
      </c>
      <c r="C18" s="2">
        <f>SUM(92,83,90)</f>
        <v>265</v>
      </c>
      <c r="D18" s="2">
        <f>SUM(88,85,90)</f>
        <v>263</v>
      </c>
      <c r="E18" s="2">
        <f>SUM(90,90,90)</f>
        <v>270</v>
      </c>
      <c r="F18" s="2">
        <v>65</v>
      </c>
      <c r="G18" s="2" t="s">
        <v>42</v>
      </c>
      <c r="H18" s="2">
        <v>100</v>
      </c>
      <c r="I18" s="2">
        <v>100</v>
      </c>
      <c r="J18" s="3">
        <f t="shared" si="0"/>
        <v>87.4833333333333</v>
      </c>
    </row>
    <row r="19" spans="1:10">
      <c r="A19" s="2" t="s">
        <v>43</v>
      </c>
      <c r="B19" s="2">
        <f>SUM(83,83,86)</f>
        <v>252</v>
      </c>
      <c r="C19" s="2">
        <f>SUM(85,85,86)</f>
        <v>256</v>
      </c>
      <c r="D19" s="2">
        <f>SUM(83,83,86)</f>
        <v>252</v>
      </c>
      <c r="E19" s="2">
        <f>SUM(85,85,86)</f>
        <v>256</v>
      </c>
      <c r="F19" s="2">
        <v>90</v>
      </c>
      <c r="G19" s="2" t="s">
        <v>44</v>
      </c>
      <c r="H19" s="2">
        <v>100</v>
      </c>
      <c r="I19" s="2">
        <v>100</v>
      </c>
      <c r="J19" s="3">
        <f t="shared" si="0"/>
        <v>87.4666666666667</v>
      </c>
    </row>
    <row r="20" spans="1:10">
      <c r="A20" s="2" t="s">
        <v>45</v>
      </c>
      <c r="B20" s="2">
        <f>SUM(88,88,90)</f>
        <v>266</v>
      </c>
      <c r="C20" s="2">
        <f>SUM(92,92,88)</f>
        <v>272</v>
      </c>
      <c r="D20" s="2">
        <f>SUM(88,88,90)</f>
        <v>266</v>
      </c>
      <c r="E20" s="2">
        <f>SUM(88,88,90)</f>
        <v>266</v>
      </c>
      <c r="F20" s="2">
        <v>50</v>
      </c>
      <c r="G20" s="2"/>
      <c r="H20" s="2">
        <v>100</v>
      </c>
      <c r="I20" s="2">
        <v>100</v>
      </c>
      <c r="J20" s="3">
        <f t="shared" si="0"/>
        <v>86.8</v>
      </c>
    </row>
    <row r="21" spans="1:10">
      <c r="A21" s="2" t="s">
        <v>46</v>
      </c>
      <c r="B21" s="2">
        <f>SUM(85,85,88)</f>
        <v>258</v>
      </c>
      <c r="C21" s="2">
        <f>SUM(88,88,88)</f>
        <v>264</v>
      </c>
      <c r="D21" s="2">
        <f>SUM(88,88,88)</f>
        <v>264</v>
      </c>
      <c r="E21" s="2">
        <f>SUM(88,88,88)</f>
        <v>264</v>
      </c>
      <c r="F21" s="2">
        <v>60</v>
      </c>
      <c r="G21" s="2" t="s">
        <v>47</v>
      </c>
      <c r="H21" s="2">
        <v>100</v>
      </c>
      <c r="I21" s="2">
        <v>100</v>
      </c>
      <c r="J21" s="3">
        <f t="shared" si="0"/>
        <v>86.6</v>
      </c>
    </row>
    <row r="22" spans="1:10">
      <c r="A22" s="2" t="s">
        <v>48</v>
      </c>
      <c r="B22" s="2">
        <f>SUM(90,88,50)</f>
        <v>228</v>
      </c>
      <c r="C22" s="2">
        <f>SUM(91,90,85)</f>
        <v>266</v>
      </c>
      <c r="D22" s="2">
        <f>SUM(91,91,85)</f>
        <v>267</v>
      </c>
      <c r="E22" s="2">
        <f>SUM(95,89,90)</f>
        <v>274</v>
      </c>
      <c r="F22" s="2">
        <v>60</v>
      </c>
      <c r="G22" s="2" t="s">
        <v>49</v>
      </c>
      <c r="H22" s="2">
        <v>100</v>
      </c>
      <c r="I22" s="2">
        <v>100</v>
      </c>
      <c r="J22" s="3">
        <f t="shared" si="0"/>
        <v>85.5666666666667</v>
      </c>
    </row>
    <row r="23" spans="1:10">
      <c r="A23" s="2" t="s">
        <v>50</v>
      </c>
      <c r="B23" s="2">
        <f>SUM(81,81,83)</f>
        <v>245</v>
      </c>
      <c r="C23" s="2">
        <f>SUM(85,82,83)</f>
        <v>250</v>
      </c>
      <c r="D23" s="2">
        <f>SUM(88,82,83)</f>
        <v>253</v>
      </c>
      <c r="E23" s="2">
        <f>SUM(90,87,85)</f>
        <v>262</v>
      </c>
      <c r="F23" s="2">
        <v>65</v>
      </c>
      <c r="G23" s="2" t="s">
        <v>51</v>
      </c>
      <c r="H23" s="2">
        <v>100</v>
      </c>
      <c r="I23" s="2">
        <v>100</v>
      </c>
      <c r="J23" s="3">
        <f t="shared" si="0"/>
        <v>84.6666666666667</v>
      </c>
    </row>
    <row r="25" ht="14" customHeight="1" spans="1:10">
      <c r="A25" s="10" t="s">
        <v>52</v>
      </c>
      <c r="B25" s="11"/>
      <c r="C25" s="11"/>
      <c r="D25" s="11"/>
      <c r="E25" s="11"/>
      <c r="F25" s="11"/>
      <c r="G25" s="11"/>
      <c r="H25" s="11"/>
      <c r="I25" s="11"/>
      <c r="J25" s="11"/>
    </row>
    <row r="26" s="7" customFormat="1" spans="1:1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/>
    </row>
    <row r="27" spans="1:10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>
      <c r="A28" s="11"/>
      <c r="B28" s="11"/>
      <c r="C28" s="11"/>
      <c r="D28" s="11"/>
      <c r="E28" s="11"/>
      <c r="F28" s="11"/>
      <c r="G28" s="11"/>
      <c r="H28" s="11"/>
      <c r="I28" s="11"/>
      <c r="J28" s="11"/>
    </row>
    <row r="29" spans="1:10">
      <c r="A29" s="11"/>
      <c r="B29" s="11"/>
      <c r="C29" s="11"/>
      <c r="D29" s="11"/>
      <c r="E29" s="11"/>
      <c r="F29" s="11"/>
      <c r="G29" s="11"/>
      <c r="H29" s="11"/>
      <c r="I29" s="11"/>
      <c r="J29" s="11"/>
    </row>
  </sheetData>
  <sortState ref="A2:J23">
    <sortCondition ref="J2" descending="1"/>
  </sortState>
  <mergeCells count="1">
    <mergeCell ref="A25:J29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workbookViewId="0">
      <selection activeCell="A1" sqref="A1:W12"/>
    </sheetView>
  </sheetViews>
  <sheetFormatPr defaultColWidth="9" defaultRowHeight="13.5"/>
  <cols>
    <col min="2" max="10" width="9" hidden="1" customWidth="1"/>
    <col min="14" max="22" width="9" hidden="1" customWidth="1"/>
  </cols>
  <sheetData>
    <row r="1" spans="1:23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M1" s="1" t="s">
        <v>54</v>
      </c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>
      <c r="A2" s="2" t="s">
        <v>12</v>
      </c>
      <c r="B2" s="2">
        <f>SUM(89,89,85)</f>
        <v>263</v>
      </c>
      <c r="C2" s="2">
        <f>SUM(90,90,85)</f>
        <v>265</v>
      </c>
      <c r="D2" s="2">
        <f>SUM(90,87,85)</f>
        <v>262</v>
      </c>
      <c r="E2" s="2">
        <f>SUM(95,92,95)</f>
        <v>282</v>
      </c>
      <c r="F2" s="2">
        <v>100</v>
      </c>
      <c r="G2" s="2" t="s">
        <v>13</v>
      </c>
      <c r="H2" s="2">
        <v>100</v>
      </c>
      <c r="I2" s="2">
        <v>100</v>
      </c>
      <c r="J2" s="3">
        <f>(B:B*0.2+C:C*0.15+D:D*0.2+E:E*0.2+F:F*0.1+H:H*0.1+I:I*0.05)/3</f>
        <v>75.3833333333333</v>
      </c>
      <c r="K2" s="4" t="s">
        <v>55</v>
      </c>
      <c r="M2" s="2" t="s">
        <v>14</v>
      </c>
      <c r="N2" s="2">
        <f>SUM(90,94,94)</f>
        <v>278</v>
      </c>
      <c r="O2" s="2">
        <f>SUM(85,93,94)</f>
        <v>272</v>
      </c>
      <c r="P2" s="2">
        <f>SUM(90,94,96)</f>
        <v>280</v>
      </c>
      <c r="Q2" s="2">
        <f>SUM(95,95,98)</f>
        <v>288</v>
      </c>
      <c r="R2" s="2">
        <v>70</v>
      </c>
      <c r="S2" s="2" t="s">
        <v>15</v>
      </c>
      <c r="T2" s="2">
        <v>100</v>
      </c>
      <c r="U2" s="2">
        <v>100</v>
      </c>
      <c r="V2" s="3">
        <f t="shared" ref="V2:V12" si="0">(N:N*0.2+O:O*0.15+P:P*0.2+Q:Q*0.2+R:R*0.1+T:T*0.1+U:U*0.05)/3</f>
        <v>77.3333333333333</v>
      </c>
      <c r="W2" s="5" t="s">
        <v>56</v>
      </c>
    </row>
    <row r="3" spans="1:23">
      <c r="A3" s="2" t="s">
        <v>16</v>
      </c>
      <c r="B3" s="2">
        <f>SUM(86,86,85)</f>
        <v>257</v>
      </c>
      <c r="C3" s="2">
        <f>SUM(90,89,85)</f>
        <v>264</v>
      </c>
      <c r="D3" s="2">
        <f>SUM(90,92,85)</f>
        <v>267</v>
      </c>
      <c r="E3" s="2">
        <f>SUM(95,91,90)</f>
        <v>276</v>
      </c>
      <c r="F3" s="2">
        <v>100</v>
      </c>
      <c r="G3" s="2" t="s">
        <v>17</v>
      </c>
      <c r="H3" s="2">
        <v>100</v>
      </c>
      <c r="I3" s="2">
        <v>100</v>
      </c>
      <c r="J3" s="3">
        <f t="shared" ref="J3:J25" si="1">(B:B*0.2+C:C*0.15+D:D*0.2+E:E*0.2+F:F*0.1+H:H*0.1+I:I*0.05)/3</f>
        <v>74.8666666666667</v>
      </c>
      <c r="K3" s="4" t="s">
        <v>57</v>
      </c>
      <c r="M3" s="2" t="s">
        <v>10</v>
      </c>
      <c r="N3" s="2">
        <f>SUM(90,90,98)</f>
        <v>278</v>
      </c>
      <c r="O3" s="2">
        <f>SUM(94,90,90)</f>
        <v>274</v>
      </c>
      <c r="P3" s="2">
        <f>SUM(90,93,95)</f>
        <v>278</v>
      </c>
      <c r="Q3" s="2">
        <f>SUM(96,91,95)</f>
        <v>282</v>
      </c>
      <c r="R3" s="2">
        <v>75</v>
      </c>
      <c r="S3" s="2"/>
      <c r="T3" s="2">
        <v>100</v>
      </c>
      <c r="U3" s="2">
        <v>100</v>
      </c>
      <c r="V3" s="3">
        <f t="shared" si="0"/>
        <v>77.0666666666667</v>
      </c>
      <c r="W3" s="5" t="s">
        <v>58</v>
      </c>
    </row>
    <row r="4" spans="1:23">
      <c r="A4" s="2" t="s">
        <v>36</v>
      </c>
      <c r="B4" s="2">
        <f>SUM(85,85,90)</f>
        <v>260</v>
      </c>
      <c r="C4" s="2">
        <f>SUM(90,85,90)</f>
        <v>265</v>
      </c>
      <c r="D4" s="2">
        <f>SUM(90,86,90)</f>
        <v>266</v>
      </c>
      <c r="E4" s="2">
        <f>SUM(92,91,90)</f>
        <v>273</v>
      </c>
      <c r="F4" s="2">
        <v>65</v>
      </c>
      <c r="G4" s="2" t="s">
        <v>37</v>
      </c>
      <c r="H4" s="2">
        <v>100</v>
      </c>
      <c r="I4" s="2">
        <v>100</v>
      </c>
      <c r="J4" s="3">
        <f t="shared" si="1"/>
        <v>73.6833333333333</v>
      </c>
      <c r="K4" s="4" t="s">
        <v>59</v>
      </c>
      <c r="M4" s="2" t="s">
        <v>18</v>
      </c>
      <c r="N4" s="2">
        <f>SUM(85,95,92)</f>
        <v>272</v>
      </c>
      <c r="O4" s="2">
        <f>SUM(90,94,90)</f>
        <v>274</v>
      </c>
      <c r="P4" s="2">
        <f>SUM(90,93,90)</f>
        <v>273</v>
      </c>
      <c r="Q4" s="2">
        <f>SUM(95,95,94)</f>
        <v>284</v>
      </c>
      <c r="R4" s="2">
        <v>70</v>
      </c>
      <c r="S4" s="2" t="s">
        <v>19</v>
      </c>
      <c r="T4" s="2">
        <v>100</v>
      </c>
      <c r="U4" s="2">
        <v>100</v>
      </c>
      <c r="V4" s="3">
        <f t="shared" si="0"/>
        <v>76.3</v>
      </c>
      <c r="W4" s="5" t="s">
        <v>60</v>
      </c>
    </row>
    <row r="5" spans="1:23">
      <c r="A5" s="2" t="s">
        <v>28</v>
      </c>
      <c r="B5" s="2">
        <f>SUM(92,85,85)</f>
        <v>262</v>
      </c>
      <c r="C5" s="2">
        <f>SUM(90,83,85)</f>
        <v>258</v>
      </c>
      <c r="D5" s="2">
        <f>SUM(88,88,85)</f>
        <v>261</v>
      </c>
      <c r="E5" s="2">
        <f>SUM(88,88,85)</f>
        <v>261</v>
      </c>
      <c r="F5" s="2">
        <v>100</v>
      </c>
      <c r="G5" s="2" t="s">
        <v>29</v>
      </c>
      <c r="H5" s="2">
        <v>100</v>
      </c>
      <c r="I5" s="2">
        <v>100</v>
      </c>
      <c r="J5" s="3">
        <f t="shared" si="1"/>
        <v>73.5</v>
      </c>
      <c r="K5" s="4" t="s">
        <v>61</v>
      </c>
      <c r="M5" s="2" t="s">
        <v>24</v>
      </c>
      <c r="N5" s="2">
        <f>SUM(90,92,94)</f>
        <v>276</v>
      </c>
      <c r="O5" s="2">
        <f>SUM(85,93,94)</f>
        <v>272</v>
      </c>
      <c r="P5" s="2">
        <f>SUM(91,93,90)</f>
        <v>274</v>
      </c>
      <c r="Q5" s="2">
        <f>SUM(95,94,95)</f>
        <v>284</v>
      </c>
      <c r="R5" s="2">
        <v>60</v>
      </c>
      <c r="S5" s="2" t="s">
        <v>25</v>
      </c>
      <c r="T5" s="2">
        <v>100</v>
      </c>
      <c r="U5" s="2">
        <v>100</v>
      </c>
      <c r="V5" s="3">
        <f t="shared" si="0"/>
        <v>76.2</v>
      </c>
      <c r="W5" s="5" t="s">
        <v>62</v>
      </c>
    </row>
    <row r="6" spans="1:23">
      <c r="A6" s="2" t="s">
        <v>45</v>
      </c>
      <c r="B6" s="2">
        <f>SUM(88,88,90)</f>
        <v>266</v>
      </c>
      <c r="C6" s="2">
        <f>SUM(92,92,88)</f>
        <v>272</v>
      </c>
      <c r="D6" s="2">
        <f>SUM(88,88,90)</f>
        <v>266</v>
      </c>
      <c r="E6" s="2">
        <f>SUM(88,88,90)</f>
        <v>266</v>
      </c>
      <c r="F6" s="2">
        <v>50</v>
      </c>
      <c r="G6" s="2"/>
      <c r="H6" s="2">
        <v>100</v>
      </c>
      <c r="I6" s="2">
        <v>100</v>
      </c>
      <c r="J6" s="3">
        <f t="shared" si="1"/>
        <v>73.4666666666667</v>
      </c>
      <c r="K6" s="4" t="s">
        <v>63</v>
      </c>
      <c r="M6" s="2" t="s">
        <v>26</v>
      </c>
      <c r="N6" s="2">
        <f>SUM(90,91,93)</f>
        <v>274</v>
      </c>
      <c r="O6" s="2">
        <f>SUM(85,94,93)</f>
        <v>272</v>
      </c>
      <c r="P6" s="2">
        <f>SUM(90,94,94)</f>
        <v>278</v>
      </c>
      <c r="Q6" s="2">
        <f>SUM(95,91,96)</f>
        <v>282</v>
      </c>
      <c r="R6" s="2">
        <v>60</v>
      </c>
      <c r="S6" s="2" t="s">
        <v>27</v>
      </c>
      <c r="T6" s="2">
        <v>100</v>
      </c>
      <c r="U6" s="2">
        <v>100</v>
      </c>
      <c r="V6" s="3">
        <f t="shared" si="0"/>
        <v>76.2</v>
      </c>
      <c r="W6" s="5" t="s">
        <v>62</v>
      </c>
    </row>
    <row r="7" spans="1:23">
      <c r="A7" s="2" t="s">
        <v>38</v>
      </c>
      <c r="B7" s="2">
        <f>SUM(90,90,88)</f>
        <v>268</v>
      </c>
      <c r="C7" s="2">
        <f>SUM(85,85,88)</f>
        <v>258</v>
      </c>
      <c r="D7" s="2">
        <f>SUM(88,88,88)</f>
        <v>264</v>
      </c>
      <c r="E7" s="2">
        <f>SUM(88,88,88)</f>
        <v>264</v>
      </c>
      <c r="F7" s="2">
        <v>70</v>
      </c>
      <c r="G7" s="2" t="s">
        <v>39</v>
      </c>
      <c r="H7" s="2">
        <v>100</v>
      </c>
      <c r="I7" s="2">
        <v>100</v>
      </c>
      <c r="J7" s="3">
        <f t="shared" si="1"/>
        <v>73.3</v>
      </c>
      <c r="K7" s="4" t="s">
        <v>64</v>
      </c>
      <c r="M7" s="2" t="s">
        <v>30</v>
      </c>
      <c r="N7" s="2">
        <f>SUM(80,94,91)</f>
        <v>265</v>
      </c>
      <c r="O7" s="2">
        <f>SUM(85,95,92)</f>
        <v>272</v>
      </c>
      <c r="P7" s="2">
        <f>SUM(90,93,91)</f>
        <v>274</v>
      </c>
      <c r="Q7" s="2">
        <f>SUM(95,94,95)</f>
        <v>284</v>
      </c>
      <c r="R7" s="2">
        <v>65</v>
      </c>
      <c r="S7" s="2" t="s">
        <v>31</v>
      </c>
      <c r="T7" s="2">
        <v>100</v>
      </c>
      <c r="U7" s="2">
        <v>100</v>
      </c>
      <c r="V7" s="3">
        <f t="shared" si="0"/>
        <v>75.6333333333333</v>
      </c>
      <c r="W7" s="5" t="s">
        <v>65</v>
      </c>
    </row>
    <row r="8" spans="1:23">
      <c r="A8" s="2" t="s">
        <v>32</v>
      </c>
      <c r="B8" s="2">
        <f>SUM(88,88,87)</f>
        <v>263</v>
      </c>
      <c r="C8" s="2">
        <f>SUM(88,88,87)</f>
        <v>263</v>
      </c>
      <c r="D8" s="2">
        <f>SUM(85,85,87)</f>
        <v>257</v>
      </c>
      <c r="E8" s="2">
        <f>SUM(88,88,87)</f>
        <v>263</v>
      </c>
      <c r="F8" s="2">
        <v>85</v>
      </c>
      <c r="G8" s="2" t="s">
        <v>33</v>
      </c>
      <c r="H8" s="2">
        <v>100</v>
      </c>
      <c r="I8" s="2">
        <v>100</v>
      </c>
      <c r="J8" s="3">
        <f t="shared" si="1"/>
        <v>73.1833333333333</v>
      </c>
      <c r="K8" s="4" t="s">
        <v>66</v>
      </c>
      <c r="M8" s="2" t="s">
        <v>20</v>
      </c>
      <c r="N8" s="2">
        <f>SUM(70,93,90)</f>
        <v>253</v>
      </c>
      <c r="O8" s="2">
        <f>SUM(90,94,92)</f>
        <v>276</v>
      </c>
      <c r="P8" s="2">
        <f>SUM(90,94,92)</f>
        <v>276</v>
      </c>
      <c r="Q8" s="2">
        <f>SUM(95,95,96)</f>
        <v>286</v>
      </c>
      <c r="R8" s="2">
        <v>75</v>
      </c>
      <c r="S8" s="2" t="s">
        <v>21</v>
      </c>
      <c r="T8" s="2">
        <v>100</v>
      </c>
      <c r="U8" s="2">
        <v>100</v>
      </c>
      <c r="V8" s="3">
        <f t="shared" si="0"/>
        <v>75.6333333333333</v>
      </c>
      <c r="W8" s="5" t="s">
        <v>65</v>
      </c>
    </row>
    <row r="9" spans="1:23">
      <c r="A9" s="2" t="s">
        <v>41</v>
      </c>
      <c r="B9" s="2">
        <f>SUM(84,84,90)</f>
        <v>258</v>
      </c>
      <c r="C9" s="2">
        <f>SUM(92,83,90)</f>
        <v>265</v>
      </c>
      <c r="D9" s="2">
        <f>SUM(88,85,90)</f>
        <v>263</v>
      </c>
      <c r="E9" s="2">
        <f>SUM(90,90,90)</f>
        <v>270</v>
      </c>
      <c r="F9" s="2">
        <v>65</v>
      </c>
      <c r="G9" s="2" t="s">
        <v>42</v>
      </c>
      <c r="H9" s="2">
        <v>100</v>
      </c>
      <c r="I9" s="2">
        <v>100</v>
      </c>
      <c r="J9" s="3">
        <f t="shared" si="1"/>
        <v>73.15</v>
      </c>
      <c r="K9" s="4" t="s">
        <v>67</v>
      </c>
      <c r="M9" s="2" t="s">
        <v>22</v>
      </c>
      <c r="N9" s="2">
        <f>SUM(90,90,80)</f>
        <v>260</v>
      </c>
      <c r="O9" s="2">
        <f>SUM(90,93,90)</f>
        <v>273</v>
      </c>
      <c r="P9" s="2">
        <f>SUM(90,90,85)</f>
        <v>265</v>
      </c>
      <c r="Q9" s="2">
        <f>SUM(94,94,92)</f>
        <v>280</v>
      </c>
      <c r="R9" s="2">
        <v>80</v>
      </c>
      <c r="S9" s="2" t="s">
        <v>23</v>
      </c>
      <c r="T9" s="2">
        <v>100</v>
      </c>
      <c r="U9" s="2">
        <v>100</v>
      </c>
      <c r="V9" s="3">
        <f t="shared" si="0"/>
        <v>74.9833333333333</v>
      </c>
      <c r="W9" s="5" t="s">
        <v>68</v>
      </c>
    </row>
    <row r="10" spans="1:23">
      <c r="A10" s="2" t="s">
        <v>46</v>
      </c>
      <c r="B10" s="2">
        <f>SUM(85,85,88)</f>
        <v>258</v>
      </c>
      <c r="C10" s="2">
        <f>SUM(88,88,88)</f>
        <v>264</v>
      </c>
      <c r="D10" s="2">
        <f>SUM(88,88,88)</f>
        <v>264</v>
      </c>
      <c r="E10" s="2">
        <f>SUM(88,88,88)</f>
        <v>264</v>
      </c>
      <c r="F10" s="2">
        <v>60</v>
      </c>
      <c r="G10" s="2" t="s">
        <v>47</v>
      </c>
      <c r="H10" s="2">
        <v>100</v>
      </c>
      <c r="I10" s="2">
        <v>100</v>
      </c>
      <c r="J10" s="3">
        <f t="shared" si="1"/>
        <v>72.6</v>
      </c>
      <c r="K10" s="4" t="s">
        <v>69</v>
      </c>
      <c r="M10" s="2" t="s">
        <v>40</v>
      </c>
      <c r="N10" s="2">
        <f>SUM(70,92,93)</f>
        <v>255</v>
      </c>
      <c r="O10" s="2">
        <f>SUM(90,91,93)</f>
        <v>274</v>
      </c>
      <c r="P10" s="2">
        <f>SUM(90,93,92)</f>
        <v>275</v>
      </c>
      <c r="Q10" s="2">
        <f>SUM(95,92,95)</f>
        <v>282</v>
      </c>
      <c r="R10" s="2">
        <v>50</v>
      </c>
      <c r="S10" s="2"/>
      <c r="T10" s="2">
        <v>100</v>
      </c>
      <c r="U10" s="2">
        <v>100</v>
      </c>
      <c r="V10" s="3">
        <f t="shared" si="0"/>
        <v>74.5</v>
      </c>
      <c r="W10" s="5" t="s">
        <v>70</v>
      </c>
    </row>
    <row r="11" spans="1:23">
      <c r="A11" s="2" t="s">
        <v>43</v>
      </c>
      <c r="B11" s="2">
        <f>SUM(83,83,86)</f>
        <v>252</v>
      </c>
      <c r="C11" s="2">
        <f>SUM(85,85,86)</f>
        <v>256</v>
      </c>
      <c r="D11" s="2">
        <f>SUM(83,83,86)</f>
        <v>252</v>
      </c>
      <c r="E11" s="2">
        <f>SUM(85,85,86)</f>
        <v>256</v>
      </c>
      <c r="F11" s="2">
        <v>90</v>
      </c>
      <c r="G11" s="2" t="s">
        <v>44</v>
      </c>
      <c r="H11" s="2">
        <v>100</v>
      </c>
      <c r="I11" s="2">
        <v>100</v>
      </c>
      <c r="J11" s="3">
        <f t="shared" si="1"/>
        <v>71.4666666666667</v>
      </c>
      <c r="K11" s="4" t="s">
        <v>71</v>
      </c>
      <c r="M11" s="2" t="s">
        <v>34</v>
      </c>
      <c r="N11" s="2">
        <f>SUM(80,90,90)</f>
        <v>260</v>
      </c>
      <c r="O11" s="2">
        <f>SUM(90,90,90)</f>
        <v>270</v>
      </c>
      <c r="P11" s="2">
        <f>SUM(91,94,85)</f>
        <v>270</v>
      </c>
      <c r="Q11" s="2">
        <f>SUM(94,93,90)</f>
        <v>277</v>
      </c>
      <c r="R11" s="2">
        <v>65</v>
      </c>
      <c r="S11" s="2" t="s">
        <v>35</v>
      </c>
      <c r="T11" s="2">
        <v>100</v>
      </c>
      <c r="U11" s="2">
        <v>100</v>
      </c>
      <c r="V11" s="3">
        <f t="shared" si="0"/>
        <v>74.4666666666667</v>
      </c>
      <c r="W11" s="5" t="s">
        <v>72</v>
      </c>
    </row>
    <row r="12" spans="1:23">
      <c r="A12" s="2" t="s">
        <v>50</v>
      </c>
      <c r="B12" s="2">
        <f>SUM(81,81,83)</f>
        <v>245</v>
      </c>
      <c r="C12" s="2">
        <f>SUM(85,82,83)</f>
        <v>250</v>
      </c>
      <c r="D12" s="2">
        <f>SUM(88,82,83)</f>
        <v>253</v>
      </c>
      <c r="E12" s="2">
        <f>SUM(90,87,85)</f>
        <v>262</v>
      </c>
      <c r="F12" s="2">
        <v>65</v>
      </c>
      <c r="G12" s="2" t="s">
        <v>51</v>
      </c>
      <c r="H12" s="2">
        <v>100</v>
      </c>
      <c r="I12" s="2">
        <v>100</v>
      </c>
      <c r="J12" s="3">
        <f t="shared" si="1"/>
        <v>70.3333333333333</v>
      </c>
      <c r="K12" s="4" t="s">
        <v>73</v>
      </c>
      <c r="M12" s="2" t="s">
        <v>48</v>
      </c>
      <c r="N12" s="2">
        <f>SUM(90,88,50)</f>
        <v>228</v>
      </c>
      <c r="O12" s="2">
        <f>SUM(91,90,85)</f>
        <v>266</v>
      </c>
      <c r="P12" s="2">
        <f>SUM(91,91,85)</f>
        <v>267</v>
      </c>
      <c r="Q12" s="2">
        <f>SUM(95,89,90)</f>
        <v>274</v>
      </c>
      <c r="R12" s="2">
        <v>60</v>
      </c>
      <c r="S12" s="2" t="s">
        <v>49</v>
      </c>
      <c r="T12" s="2">
        <v>100</v>
      </c>
      <c r="U12" s="2">
        <v>100</v>
      </c>
      <c r="V12" s="3">
        <f t="shared" si="0"/>
        <v>71.5666666666667</v>
      </c>
      <c r="W12" s="5" t="s">
        <v>74</v>
      </c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3"/>
      <c r="K13" s="2"/>
    </row>
    <row r="14" spans="1:11">
      <c r="A14" s="1" t="s">
        <v>54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2" t="s">
        <v>14</v>
      </c>
      <c r="B15" s="2">
        <f>SUM(90,94,94)</f>
        <v>278</v>
      </c>
      <c r="C15" s="2">
        <f>SUM(85,93,94)</f>
        <v>272</v>
      </c>
      <c r="D15" s="2">
        <f>SUM(90,94,96)</f>
        <v>280</v>
      </c>
      <c r="E15" s="2">
        <f>SUM(95,95,98)</f>
        <v>288</v>
      </c>
      <c r="F15" s="2">
        <v>70</v>
      </c>
      <c r="G15" s="2" t="s">
        <v>15</v>
      </c>
      <c r="H15" s="2">
        <v>100</v>
      </c>
      <c r="I15" s="2">
        <v>100</v>
      </c>
      <c r="J15" s="3">
        <f t="shared" si="1"/>
        <v>77.3333333333333</v>
      </c>
      <c r="K15" s="5" t="s">
        <v>56</v>
      </c>
    </row>
    <row r="16" spans="1:11">
      <c r="A16" s="2" t="s">
        <v>10</v>
      </c>
      <c r="B16" s="2">
        <f>SUM(90,90,98)</f>
        <v>278</v>
      </c>
      <c r="C16" s="2">
        <f>SUM(94,90,90)</f>
        <v>274</v>
      </c>
      <c r="D16" s="2">
        <f>SUM(90,93,95)</f>
        <v>278</v>
      </c>
      <c r="E16" s="2">
        <f>SUM(96,91,95)</f>
        <v>282</v>
      </c>
      <c r="F16" s="2">
        <v>75</v>
      </c>
      <c r="G16" s="2"/>
      <c r="H16" s="2">
        <v>100</v>
      </c>
      <c r="I16" s="2">
        <v>100</v>
      </c>
      <c r="J16" s="3">
        <f t="shared" si="1"/>
        <v>77.0666666666667</v>
      </c>
      <c r="K16" s="5" t="s">
        <v>58</v>
      </c>
    </row>
    <row r="17" spans="1:11">
      <c r="A17" s="2" t="s">
        <v>18</v>
      </c>
      <c r="B17" s="2">
        <f>SUM(85,95,92)</f>
        <v>272</v>
      </c>
      <c r="C17" s="2">
        <f>SUM(90,94,90)</f>
        <v>274</v>
      </c>
      <c r="D17" s="2">
        <f>SUM(90,93,90)</f>
        <v>273</v>
      </c>
      <c r="E17" s="2">
        <f>SUM(95,95,94)</f>
        <v>284</v>
      </c>
      <c r="F17" s="2">
        <v>70</v>
      </c>
      <c r="G17" s="2" t="s">
        <v>19</v>
      </c>
      <c r="H17" s="2">
        <v>100</v>
      </c>
      <c r="I17" s="2">
        <v>100</v>
      </c>
      <c r="J17" s="3">
        <f t="shared" si="1"/>
        <v>76.3</v>
      </c>
      <c r="K17" s="5" t="s">
        <v>60</v>
      </c>
    </row>
    <row r="18" spans="1:11">
      <c r="A18" s="2" t="s">
        <v>24</v>
      </c>
      <c r="B18" s="2">
        <f>SUM(90,92,94)</f>
        <v>276</v>
      </c>
      <c r="C18" s="2">
        <f>SUM(85,93,94)</f>
        <v>272</v>
      </c>
      <c r="D18" s="2">
        <f>SUM(91,93,90)</f>
        <v>274</v>
      </c>
      <c r="E18" s="2">
        <f>SUM(95,94,95)</f>
        <v>284</v>
      </c>
      <c r="F18" s="2">
        <v>60</v>
      </c>
      <c r="G18" s="2" t="s">
        <v>25</v>
      </c>
      <c r="H18" s="2">
        <v>100</v>
      </c>
      <c r="I18" s="2">
        <v>100</v>
      </c>
      <c r="J18" s="3">
        <f t="shared" si="1"/>
        <v>76.2</v>
      </c>
      <c r="K18" s="5" t="s">
        <v>62</v>
      </c>
    </row>
    <row r="19" spans="1:11">
      <c r="A19" s="2" t="s">
        <v>26</v>
      </c>
      <c r="B19" s="2">
        <f>SUM(90,91,93)</f>
        <v>274</v>
      </c>
      <c r="C19" s="2">
        <f>SUM(85,94,93)</f>
        <v>272</v>
      </c>
      <c r="D19" s="2">
        <f>SUM(90,94,94)</f>
        <v>278</v>
      </c>
      <c r="E19" s="2">
        <f>SUM(95,91,96)</f>
        <v>282</v>
      </c>
      <c r="F19" s="2">
        <v>60</v>
      </c>
      <c r="G19" s="2" t="s">
        <v>27</v>
      </c>
      <c r="H19" s="2">
        <v>100</v>
      </c>
      <c r="I19" s="2">
        <v>100</v>
      </c>
      <c r="J19" s="3">
        <f t="shared" si="1"/>
        <v>76.2</v>
      </c>
      <c r="K19" s="5" t="s">
        <v>62</v>
      </c>
    </row>
    <row r="20" spans="1:11">
      <c r="A20" s="2" t="s">
        <v>30</v>
      </c>
      <c r="B20" s="2">
        <f>SUM(80,94,91)</f>
        <v>265</v>
      </c>
      <c r="C20" s="2">
        <f>SUM(85,95,92)</f>
        <v>272</v>
      </c>
      <c r="D20" s="2">
        <f>SUM(90,93,91)</f>
        <v>274</v>
      </c>
      <c r="E20" s="2">
        <f>SUM(95,94,95)</f>
        <v>284</v>
      </c>
      <c r="F20" s="2">
        <v>65</v>
      </c>
      <c r="G20" s="2" t="s">
        <v>31</v>
      </c>
      <c r="H20" s="2">
        <v>100</v>
      </c>
      <c r="I20" s="2">
        <v>100</v>
      </c>
      <c r="J20" s="3">
        <f t="shared" si="1"/>
        <v>75.6333333333333</v>
      </c>
      <c r="K20" s="5" t="s">
        <v>65</v>
      </c>
    </row>
    <row r="21" spans="1:11">
      <c r="A21" s="2" t="s">
        <v>20</v>
      </c>
      <c r="B21" s="2">
        <f>SUM(70,93,90)</f>
        <v>253</v>
      </c>
      <c r="C21" s="2">
        <f>SUM(90,94,92)</f>
        <v>276</v>
      </c>
      <c r="D21" s="2">
        <f>SUM(90,94,92)</f>
        <v>276</v>
      </c>
      <c r="E21" s="2">
        <f>SUM(95,95,96)</f>
        <v>286</v>
      </c>
      <c r="F21" s="2">
        <v>75</v>
      </c>
      <c r="G21" s="2" t="s">
        <v>21</v>
      </c>
      <c r="H21" s="2">
        <v>100</v>
      </c>
      <c r="I21" s="2">
        <v>100</v>
      </c>
      <c r="J21" s="3">
        <f t="shared" si="1"/>
        <v>75.6333333333333</v>
      </c>
      <c r="K21" s="5" t="s">
        <v>65</v>
      </c>
    </row>
    <row r="22" spans="1:11">
      <c r="A22" s="2" t="s">
        <v>22</v>
      </c>
      <c r="B22" s="2">
        <f>SUM(90,90,80)</f>
        <v>260</v>
      </c>
      <c r="C22" s="2">
        <f>SUM(90,93,90)</f>
        <v>273</v>
      </c>
      <c r="D22" s="2">
        <f>SUM(90,90,85)</f>
        <v>265</v>
      </c>
      <c r="E22" s="2">
        <f>SUM(94,94,92)</f>
        <v>280</v>
      </c>
      <c r="F22" s="2">
        <v>80</v>
      </c>
      <c r="G22" s="2" t="s">
        <v>23</v>
      </c>
      <c r="H22" s="2">
        <v>100</v>
      </c>
      <c r="I22" s="2">
        <v>100</v>
      </c>
      <c r="J22" s="3">
        <f t="shared" si="1"/>
        <v>74.9833333333333</v>
      </c>
      <c r="K22" s="5" t="s">
        <v>68</v>
      </c>
    </row>
    <row r="23" spans="1:11">
      <c r="A23" s="2" t="s">
        <v>40</v>
      </c>
      <c r="B23" s="2">
        <f>SUM(70,92,93)</f>
        <v>255</v>
      </c>
      <c r="C23" s="2">
        <f>SUM(90,91,93)</f>
        <v>274</v>
      </c>
      <c r="D23" s="2">
        <f>SUM(90,93,92)</f>
        <v>275</v>
      </c>
      <c r="E23" s="2">
        <f>SUM(95,92,95)</f>
        <v>282</v>
      </c>
      <c r="F23" s="2">
        <v>50</v>
      </c>
      <c r="G23" s="2"/>
      <c r="H23" s="2">
        <v>100</v>
      </c>
      <c r="I23" s="2">
        <v>100</v>
      </c>
      <c r="J23" s="3">
        <f t="shared" si="1"/>
        <v>74.5</v>
      </c>
      <c r="K23" s="5" t="s">
        <v>70</v>
      </c>
    </row>
    <row r="24" spans="1:11">
      <c r="A24" s="2" t="s">
        <v>34</v>
      </c>
      <c r="B24" s="2">
        <f>SUM(80,90,90)</f>
        <v>260</v>
      </c>
      <c r="C24" s="2">
        <f>SUM(90,90,90)</f>
        <v>270</v>
      </c>
      <c r="D24" s="2">
        <f>SUM(91,94,85)</f>
        <v>270</v>
      </c>
      <c r="E24" s="2">
        <f>SUM(94,93,90)</f>
        <v>277</v>
      </c>
      <c r="F24" s="2">
        <v>65</v>
      </c>
      <c r="G24" s="2" t="s">
        <v>35</v>
      </c>
      <c r="H24" s="2">
        <v>100</v>
      </c>
      <c r="I24" s="2">
        <v>100</v>
      </c>
      <c r="J24" s="3">
        <f t="shared" si="1"/>
        <v>74.4666666666667</v>
      </c>
      <c r="K24" s="5" t="s">
        <v>72</v>
      </c>
    </row>
    <row r="25" spans="1:11">
      <c r="A25" s="2" t="s">
        <v>48</v>
      </c>
      <c r="B25" s="2">
        <f>SUM(90,88,50)</f>
        <v>228</v>
      </c>
      <c r="C25" s="2">
        <f>SUM(91,90,85)</f>
        <v>266</v>
      </c>
      <c r="D25" s="2">
        <f>SUM(91,91,85)</f>
        <v>267</v>
      </c>
      <c r="E25" s="2">
        <f>SUM(95,89,90)</f>
        <v>274</v>
      </c>
      <c r="F25" s="2">
        <v>60</v>
      </c>
      <c r="G25" s="2" t="s">
        <v>49</v>
      </c>
      <c r="H25" s="2">
        <v>100</v>
      </c>
      <c r="I25" s="2">
        <v>100</v>
      </c>
      <c r="J25" s="3">
        <f t="shared" si="1"/>
        <v>71.5666666666667</v>
      </c>
      <c r="K25" s="5" t="s">
        <v>74</v>
      </c>
    </row>
  </sheetData>
  <sortState ref="A2:J12">
    <sortCondition ref="J2" descending="1"/>
  </sortState>
  <mergeCells count="3">
    <mergeCell ref="A1:K1"/>
    <mergeCell ref="M1:W1"/>
    <mergeCell ref="A14:K14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$A2:$XFD12"/>
    </sheetView>
  </sheetViews>
  <sheetFormatPr defaultColWidth="9" defaultRowHeight="13.5"/>
  <sheetData/>
  <sortState ref="A2:J12">
    <sortCondition ref="J2" descending="1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seasonsa100</cp:lastModifiedBy>
  <dcterms:created xsi:type="dcterms:W3CDTF">2018-09-22T14:44:00Z</dcterms:created>
  <dcterms:modified xsi:type="dcterms:W3CDTF">2018-09-25T05:35:09Z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